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Users\ESTANDAR\Documents\ALMACEN\AÑO 2024\"/>
    </mc:Choice>
  </mc:AlternateContent>
  <xr:revisionPtr revIDLastSave="0" documentId="8_{1380D641-2044-42DF-8CB6-93E9B9ECB73A}" xr6:coauthVersionLast="47" xr6:coauthVersionMax="47" xr10:uidLastSave="{00000000-0000-0000-0000-000000000000}"/>
  <bookViews>
    <workbookView xWindow="-120" yWindow="-120" windowWidth="29040" windowHeight="15840" xr2:uid="{14B873AB-B37D-48C5-AE4C-78CEC08CA791}"/>
  </bookViews>
  <sheets>
    <sheet name="PAA Actualización" sheetId="1" r:id="rId1"/>
  </sheets>
  <externalReferences>
    <externalReference r:id="rId2"/>
  </externalReferences>
  <definedNames>
    <definedName name="_xlnm._FilterDatabase" localSheetId="0" hidden="1">'PAA Actualización'!$A$21:$L$53</definedName>
    <definedName name="fuenteRecursos">#REF!</definedName>
    <definedName name="meses">#REF!</definedName>
    <definedName name="modalidad">#REF!</definedName>
    <definedName name="vf">#REF!</definedName>
    <definedName name="vfest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4" i="1" l="1"/>
  <c r="I54" i="1" s="1"/>
  <c r="I53" i="1"/>
  <c r="H53" i="1"/>
  <c r="I52" i="1"/>
  <c r="I51" i="1"/>
  <c r="I50" i="1"/>
  <c r="H50" i="1"/>
  <c r="I49" i="1"/>
  <c r="H49" i="1"/>
  <c r="I48" i="1"/>
  <c r="H48" i="1"/>
  <c r="I47" i="1"/>
  <c r="I46" i="1"/>
  <c r="I45" i="1"/>
  <c r="H45" i="1"/>
  <c r="I44" i="1"/>
  <c r="H43" i="1"/>
  <c r="I43" i="1" s="1"/>
  <c r="I42" i="1"/>
  <c r="I41" i="1"/>
  <c r="I40" i="1"/>
  <c r="I39" i="1"/>
  <c r="I38" i="1"/>
  <c r="I37" i="1"/>
  <c r="I36" i="1"/>
  <c r="I35" i="1"/>
  <c r="H35" i="1"/>
  <c r="H34" i="1"/>
  <c r="I34" i="1" s="1"/>
  <c r="I33" i="1"/>
  <c r="I32" i="1"/>
  <c r="I31" i="1"/>
  <c r="H30" i="1"/>
  <c r="I30" i="1" s="1"/>
  <c r="H29" i="1"/>
  <c r="H57" i="1" s="1"/>
  <c r="C12" i="1" s="1"/>
  <c r="I28" i="1"/>
  <c r="I27" i="1"/>
  <c r="I26" i="1"/>
  <c r="I25" i="1"/>
  <c r="I24" i="1"/>
  <c r="I23" i="1"/>
  <c r="I22" i="1"/>
  <c r="I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author>
  </authors>
  <commentList>
    <comment ref="B21" authorId="0" shapeId="0" xr:uid="{2292FDBC-BB56-4653-AA17-EF53104C269D}">
      <text>
        <r>
          <rPr>
            <b/>
            <sz val="12"/>
            <color indexed="81"/>
            <rFont val="Tahoma"/>
            <family val="2"/>
          </rPr>
          <t xml:space="preserve">CCE:
</t>
        </r>
        <r>
          <rPr>
            <sz val="12"/>
            <color indexed="81"/>
            <rFont val="Tahoma"/>
            <family val="2"/>
          </rPr>
          <t xml:space="preserve">Agregar los códigos UNSPSC completos con los 8 dígitos y cada código UNSPSC separado por un espacio.
</t>
        </r>
      </text>
    </comment>
    <comment ref="C57" authorId="0" shapeId="0" xr:uid="{2AA0E93D-B2E1-41B6-A87C-0C53CFD53DBF}">
      <text>
        <r>
          <rPr>
            <b/>
            <sz val="12"/>
            <color indexed="81"/>
            <rFont val="Tahoma"/>
            <family val="2"/>
          </rPr>
          <t>CCE:</t>
        </r>
        <r>
          <rPr>
            <sz val="12"/>
            <color indexed="81"/>
            <rFont val="Tahoma"/>
            <family val="2"/>
          </rPr>
          <t xml:space="preserve">
CCE: Agregar los códigos UNSPSC completos con los 8 dígitos y cada código UNSPSC separado por un espacio.</t>
        </r>
      </text>
    </comment>
  </commentList>
</comments>
</file>

<file path=xl/sharedStrings.xml><?xml version="1.0" encoding="utf-8"?>
<sst xmlns="http://schemas.openxmlformats.org/spreadsheetml/2006/main" count="297" uniqueCount="106">
  <si>
    <t>PLAN ANUAL DE ADQUISICIONES</t>
  </si>
  <si>
    <t>A. INFORMACIÓN GENERAL DE LA ENTIDAD</t>
  </si>
  <si>
    <t>Nombre</t>
  </si>
  <si>
    <t>Hospital Departamental San Rafael Zarzal E.S.E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</si>
  <si>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</si>
  <si>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</si>
  <si>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Calle 5 No 6 -32 Barrio San Rafael</t>
  </si>
  <si>
    <t>Teléfono</t>
  </si>
  <si>
    <t>2220043 y 220046</t>
  </si>
  <si>
    <t>Página web</t>
  </si>
  <si>
    <t>www.hospitalsanrafaelzarzal.gov.co</t>
  </si>
  <si>
    <t>Misión y visión</t>
  </si>
  <si>
    <t>MISION
Somos una Empresa Social del Estado que garantiza la prestación de servicios de salud y medicina de baja y mediana complejidad de atención a la comunidad zarzaleña, así como su área de influencia y municipios circunvecinos, la cual promueve la práctica de hábitos saludables y desarrolla procesos de recuperación de la salud, contribuyendo al bienestar y desarrollo de nuestra comunidad. Contamos con una infraestructura humana y tecnología adecuada para satisfacer las necesidades de nuestra población, con el compromiso de ser cada día más eficientes, eficaces y efectivos.
VISION
En el 2028, seremos una entidad de referencia social e institucional, reconocida por su modelo de atención integral, humano y seguro, responsable social y ambientalmente, que satisface las necesidades de la población de Zarzal y su área de influencia, además sostenible financieramente, apoyado por colaboradores con alto sentido humano, comprometidos, competentes y con vocación de servicio, contando con equipos tecnológicos de avanzada.</t>
  </si>
  <si>
    <t>Perspectiva estratégica</t>
  </si>
  <si>
    <t>La Empresa Social del Estado posee un equipo humano que trabaja para todos los usuarios que solicitan nuestros servicios de salud ofertados por medio de nuestro portafolio de servicios a traves de 4 perspectivas: Perspectiva financiera, que se encarga de manejar los indicadores. La perspectiva del cliente,donde se da su identificación , hacia donde va el producto y cual es su nivel de satisfación. Perspectiva de procesos internos, los cuales se deben desarrollar con eficiencia para generar rentablidad y la perspectiva de formación, que permite el crecimiento utilizando sistemas de información, un buen clima organizacional y excelente capital humano.</t>
  </si>
  <si>
    <t>Información de contacto</t>
  </si>
  <si>
    <t>Juan Carlos Buitrago Valencia - Profesional Universitario
Tel. 6022038216
jcbuitrago@hospitalsanrafaelzarzal.gov.co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</si>
  <si>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</si>
  <si>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</si>
  <si>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</si>
  <si>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1000 SMMLV</t>
  </si>
  <si>
    <t>Límite de contratación mínima cuantía</t>
  </si>
  <si>
    <t>100 SMMLV</t>
  </si>
  <si>
    <t>Fecha de última actualización del PAA</t>
  </si>
  <si>
    <t>SEPTIEMBRE 30 DE 2024</t>
  </si>
  <si>
    <t>Cantidad de filas aquisiciones planeadas:</t>
  </si>
  <si>
    <t>Cantidad de filas necesidades adicionales:</t>
  </si>
  <si>
    <t>B. ADQUISICIONES PLANEADAS</t>
  </si>
  <si>
    <t>Códigos UNSPSC</t>
  </si>
  <si>
    <t>Descripción</t>
  </si>
  <si>
    <t>Fecha estimada de inicio de proceso de selección (mes)</t>
  </si>
  <si>
    <t>Duración estimada del contrato (número de mes(es))</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</si>
  <si>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</si>
  <si>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</si>
  <si>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</si>
  <si>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</si>
  <si>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</si>
  <si>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</si>
  <si>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</si>
  <si>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 xml:space="preserve">41116001 41116002 41116003 41116004 41116005 41116006 41116007 41116008 41116009 41116010 41116011 41116012 41116013 41116014 41116015 41116016 41116017 41116018 41116101 41116102 41116103 41116104 41116105 41116106 41116107 41116108 41116109 41116110 41116111 41116112 41116113 41116116 41116117 41116118 41116119 41116120 41116121 41116122 41116123 41116124 41116125 41116126 41116127 41116128 41116129 41116130 41116131 41116132 41116133 41116134 41116135 41116134 41116137 41116138 41116139 41116140 41116141 41116142 41116143 41116144 41116145 41116146 41116147 41116148 41116149 41116150 41116151 41116152 41116153 41116154 </t>
  </si>
  <si>
    <t>REACTIVOS DE ANALIZADORES CLINICOS Y DIAGNOSTICO LABORATORIO CLINICO</t>
  </si>
  <si>
    <t>Enero</t>
  </si>
  <si>
    <t>CONTRATACION_DIRECTA</t>
  </si>
  <si>
    <t>Recursos propios</t>
  </si>
  <si>
    <t>NO</t>
  </si>
  <si>
    <t>NA</t>
  </si>
  <si>
    <t>JUAN CARLOS BUITRAGO VALENCIA</t>
  </si>
  <si>
    <t>11151509 12141905 42141504 42142523 42151602 42151611 42151620 42151636 42151650 42151663 42151902 42152423 42152424 42152608 42281806 42281900 42311512 51102709 51142904 51171617</t>
  </si>
  <si>
    <t>SUMINISTROS ODONTOLOGIA</t>
  </si>
  <si>
    <t>Febrero</t>
  </si>
  <si>
    <t>42242101 42242102 42242103 42242104 42242106</t>
  </si>
  <si>
    <t>EQUIPOS MEDICOS ACCESORIOS Y SUMINISTRO MATERIAL DE OSTEOSINTESIS</t>
  </si>
  <si>
    <t>10171702 11121802 11151502 12131707 12161503 12161905 12181601 12352104 12352319 13111010 14111538 14111818  20121410 22101700 24112602 24121503 24122006 24131504 27113003 30171705 32101620 40101903 40141742 41103403 41104012 41104014 41104104 41105300 42143103 41105341 41111949 41112213 41115612 41116105 41121813 41122004 41122400 42131504 42131606 42132201 42132205 42141607 42142100 42142533 42143400 42144200 42151500 42151600 42151601 42151606 42151681 42151906 42151909 42152401 42171701 42171801 42182000 42182012 42182014 42182800 42201801 42203404 42203706 42221504 42221512 42221600 42221800 42203803 42222002 42271800 42271903 42272008 42272301 42281806 42292603 42293303 42293502 42295400 42295440 42311502 42311511 42311702 42312201 42321723 44121618 45141501 46181804 46182002 47131500 51102722 51131810 51171630 53131504 53131608 53131616 53131622 54101600 55101507 60104719 60121100 42171917 42271903</t>
  </si>
  <si>
    <t>INSUMOS MEDICO QUIRURGICOS</t>
  </si>
  <si>
    <t>12161906 12162201 51101504 51101507 51101511 51101513 51101522 51101526 51101527 51101530 51101535 51101542 51101546 51101550 51101551 51101554 51101557 51101562 51101567 51101570 51101572 51101574 51101576 51101578 51101584 51101586 51101603 51101617 51101701 51101702 51101706 51101718 51101805 51101807 51101815 51101909 51102206 51102301 51102302 51111610 51111809 51121502 51121511 51121603 51121703 51121708 51121709 51121710 51121711 51121715 51121718 51121721 51121728 51121739 51121743 51121802 51121805 51121818 51121904 51122110 51131503 51131506 51131511 51131517 51131603 51131604 51131607 51131709 51141502 51141504 51141505 51141519 51141531 51141542 51141601 51141606 51141618 51141619 51141621 51141702 51141703 51141710 51141711 51141713 51141715 51141722 51141903 51141916 51141919 51141920 51142001  51142002 51142009 51142104 51142106 51142110 51142205 51142206 51142227 51142234 51142235 51142302 51142403 51142505 51142514 51142937 51151514 51151601 51151703 51151727 51151732 51151737 51151805 51151812 51161506 51161508  51161510 51161511 51161606 51161620 51161623 51161630 51161638 51161705 51161901 51171501 51171511 51171606 51171611 51171621 51171702 51171816 51171820 51171904 51171908 51171909 51171911 51171913 51172107 51181506 51181516 51181517 51181601 51181605 51181701 51181704 51181706 51181713 51181728 51181730 51181736 51181752 51181754 51181803 51181805 51181807 51181818 51181821 51181827 51181713 51181728 51181730 51181736 51181752 51181754 51181803 51181805 51181807 51181818 51181821 51181827 51182202 51182203 51182403 51182406 51191507 51191510 51191515 51191517 51191704 51191801 51191900 51191905 51191906 51191909 51191910 51191911 51201501 51201805 51211501 51211502 51241200</t>
  </si>
  <si>
    <t>SUMINISTRO DE MEDICAMENTOS Y PRODUCTOS FARMACEUTICOS</t>
  </si>
  <si>
    <t>44121600 44121700 44121701 44121503 44122000 44122003 44122011 44122017 44122033 44122101 44122104 44122107 44121905 44121804 44121716 44121708 44121707 44121634 44121618 44121615 14111507</t>
  </si>
  <si>
    <t>COMPRA DE MUEBLES, ENSERES Y EQUIPOS DE OFICINA</t>
  </si>
  <si>
    <t>85161500 85161501 85161502 85161503 12142005 46191601 72103300 72151800 72153606 78181500 81141504 72153002 72151800 25172504</t>
  </si>
  <si>
    <t>MANTENIMIENTO PREVENTIVO Y CORRECTIVO DE LOS EQUIPOS BIOMÉDICOS, MEDICO QUIRURGICOS PARA GARANTIZAR EL NORMAL FUNCIONAMIENTO DE LOS PROCESOS MISIONALES DEL HOSPITAL. MANTENIMIENTO HOSPITALARIO. SUMINISTRO DE LLANTAS PARA EL PARQUE AUTOMOTOR DEL HOSPITAL</t>
  </si>
  <si>
    <t>ALIMENTACIÓN DE PACIENTES HOSPITALIZADOS, SEGÚN LAS CONDICIONES Y CARACTERÍSTICAS SOLICITADAS POR EL PERSONAL MÉDICO DEL HOSPITAL.</t>
  </si>
  <si>
    <t>14111533 14111821 14111823 24111503 42142303 44112001 44121704 47121701 47131807 48101816 55101501 55121714 80141605 82101502 82101505 82101900 82121507 82121902</t>
  </si>
  <si>
    <t>IMPRESOS, PUBLICACIONES Y PUBLICIDAD</t>
  </si>
  <si>
    <t>84131500 84131501 84131503  84131600</t>
  </si>
  <si>
    <t>EXPEDICIÓN DE PÓLIZAS QUE AMPAREN LOS BIENES Y SERVICIOS QUE TIENE Y PRESTA EL HOSPITAL, PÓLIZA CONTRA TODO RIESGO PARA AUTOMÓVILES, PÓLIZA PREVIHOSPITAL, PÓLIZA DE SUSTRACCIÓN, PÓLIZAS SOAT PARA LOS VEHÍCULOS DEL HOSPITAL.</t>
  </si>
  <si>
    <t xml:space="preserve">BIENESTAR SOCIAL </t>
  </si>
  <si>
    <t>VIGILANCIA</t>
  </si>
  <si>
    <t>86101600 86101700 86101705 86101810 80111504 86101806</t>
  </si>
  <si>
    <t>FORMACION LABORAL Y CAPACITACIONES</t>
  </si>
  <si>
    <t>84131517 78111502 90111501</t>
  </si>
  <si>
    <t>VIATICOS Y GASTOS DE VIAJE</t>
  </si>
  <si>
    <t>31162703 42131600 42131601 46181501 46181802 80111707</t>
  </si>
  <si>
    <t>DOTACIÓN DE PERSONAL</t>
  </si>
  <si>
    <t>Marzo</t>
  </si>
  <si>
    <t>PRESTACIÓN DEL SERVICIO DE LECTURA DE LAS CITOLOGÍAS CERVICO UTERINAS TOMADAS A LAS USUARIAS DEL HOSPITAL</t>
  </si>
  <si>
    <t>SUMINISTRO DE OXÍGENO MEDICINAL PARA LOS USUARIOS DEL HOSPITAL</t>
  </si>
  <si>
    <t xml:space="preserve">SOPORTE, MANTENIMIENTO Y ACTUALIZACIÓN DEL SOFTWARE SIHOS PARA EL NORMAL DESARROLLO DE LAS ACTIVIDADES </t>
  </si>
  <si>
    <t>SERVICIO DE METROLOGÍA CON CERTIFICADO DE CALIBRACIÓN PARA LOS EQUIPOS BIOMÉDICOS DEL HOSPITAL</t>
  </si>
  <si>
    <t>SERVICIO DE RECOLECCIÓN, TRANSPORTE Y DISPOSICIÓN FINAL DE LOS RESIDUOS HOSPITALARIOS</t>
  </si>
  <si>
    <t>32131000 43211507 43212105</t>
  </si>
  <si>
    <t xml:space="preserve">COMPRA DE COMPUTADORES DE ESCRITORIO - IMPRESORAS LASER Y REPUESTOS EQUIPOS DE CÓMPUTO DURANTE EL AÑO </t>
  </si>
  <si>
    <t>Junio</t>
  </si>
  <si>
    <t>SERVICIO FUMIGACIÓN</t>
  </si>
  <si>
    <t>31161501 31211501 30111601 30111903 30121601 31161618 30181505 30181504 12352315 43191504</t>
  </si>
  <si>
    <t>COMPRA DE MATERIALES DE FERRETERIA PARA EL MANTENIMIENTO DEL HOSPITAL</t>
  </si>
  <si>
    <t>RECARGAS Y MANTENIMIENTO DE LOS EXTINTORES</t>
  </si>
  <si>
    <t>70171501 72101505 72102103 78102206 80111600 80111601 80111604 80111607 80111612 80111614 81102500 81102600 81112103 81141504 84101705 84111500 84111501 84111600 84121700 85101601 85101604 85121600 85121604 85121608 85121610 85121801 85121802 85121808 85121900 85122001 85122102 85122108 85161503 86101713 86111600 86111601 86141704 93141507 93151517 95122007</t>
  </si>
  <si>
    <t>CONTRATACION DE PRESTADORES DE SERVICIOS Y HONORARIOS DE PROFESIONALES DE LAS DIFERENTES AREAS</t>
  </si>
  <si>
    <t>15101506 15101505 12181601</t>
  </si>
  <si>
    <t>COMBUSTIBLES Y LUBRICANTES</t>
  </si>
  <si>
    <t>40101701 42201712 42281508</t>
  </si>
  <si>
    <t>AIRES ACONDICIONADOS, UNIDADES DE ULTRASONIDO O DOPPLER O ECO PULSO O ECOGRAFÍA DE DIAGNÓSTICO GENERAL PARA USO MÉDICO, AUTOCLAVES O ESTERILIZADORES DE VAPOR</t>
  </si>
  <si>
    <t>83101501 83101803 83111501</t>
  </si>
  <si>
    <t>SERVICIOS PUBLICOS ENERGIA, ACUEDUCTO Y ALCANTARILLADO, TELEFONIA, CELULAR, GAS.</t>
  </si>
  <si>
    <t>85161501 85161502 85161503</t>
  </si>
  <si>
    <t>SERVICIOS DE MANTENIMIENTO, RENOVACION Y REPARACION DE EQUIPOS MEDICO QUIRURGICOS</t>
  </si>
  <si>
    <t>SERVICIO DE MANTENIMIENTO DEL SISTEMA DE AIRE ACONDICIONADO</t>
  </si>
  <si>
    <t>72101506 72101507 72101509 72101516 72103300</t>
  </si>
  <si>
    <t>SERVICIO DE MANTENIMIENTO Y REPARACIONES DE CONSTRUCCIONES E INSTALACIONES ADECUACIONES DE INFRAESTRUCTURA A LA SEDE</t>
  </si>
  <si>
    <t>42131501 42131502 42131503 42131504 42131702 42131706 42131708</t>
  </si>
  <si>
    <t>DOTACIÓN , PRENDAS, TELAS ,VESTIDOS MEDICOS Y PACIENTES</t>
  </si>
  <si>
    <t>14111506 44121701 14111531 44122022 14111519 44121716</t>
  </si>
  <si>
    <t>PAPELERIA Y UTILES DE ESCRITORIO</t>
  </si>
  <si>
    <t>C. NECESIDADES ADICIONALES</t>
  </si>
  <si>
    <t>Posibles códigos UNSPSC</t>
  </si>
  <si>
    <t>UltimaFilaNA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</si>
</sst>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_);_(&quot;$&quot;\ * \(#,##0\);_(&quot;$&quot;\ * &quot;-&quot;_);_(@_)"/>
    <numFmt numFmtId="165" formatCode="_(* #,##0.00_);_(* \(#,##0.00\);_(* &quot;-&quot;??_);_(@_)"/>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000000"/>
      <name val="Calibri"/>
      <family val="2"/>
    </font>
    <font>
      <u/>
      <sz val="11"/>
      <color theme="10"/>
      <name val="Calibri"/>
      <family val="2"/>
      <scheme val="minor"/>
    </font>
    <font>
      <sz val="20"/>
      <color theme="1"/>
      <name val="Calibri"/>
      <family val="2"/>
      <scheme val="minor"/>
    </font>
    <font>
      <sz val="10"/>
      <name val="Arial"/>
      <family val="2"/>
    </font>
    <font>
      <b/>
      <sz val="11"/>
      <name val="Arial"/>
      <family val="2"/>
    </font>
    <font>
      <sz val="10"/>
      <color theme="1"/>
      <name val="Arial"/>
      <family val="2"/>
    </font>
    <font>
      <sz val="10"/>
      <color rgb="FF000000"/>
      <name val="Arial"/>
      <family val="2"/>
    </font>
    <font>
      <sz val="10"/>
      <color rgb="FFFF0000"/>
      <name val="Arial"/>
      <family val="2"/>
    </font>
    <font>
      <sz val="11"/>
      <name val="Arial"/>
      <family val="2"/>
    </font>
    <font>
      <b/>
      <sz val="12"/>
      <color indexed="81"/>
      <name val="Tahoma"/>
      <family val="2"/>
    </font>
    <font>
      <sz val="12"/>
      <color indexed="81"/>
      <name val="Tahoma"/>
      <family val="2"/>
    </font>
  </fonts>
  <fills count="6">
    <fill>
      <patternFill patternType="none"/>
    </fill>
    <fill>
      <patternFill patternType="gray125"/>
    </fill>
    <fill>
      <patternFill patternType="solid">
        <fgColor theme="4"/>
      </patternFill>
    </fill>
    <fill>
      <patternFill patternType="solid">
        <fgColor rgb="FFEBF8FF"/>
        <bgColor indexed="64"/>
      </patternFill>
    </fill>
    <fill>
      <patternFill patternType="solid">
        <fgColor theme="0"/>
        <bgColor indexed="64"/>
      </patternFill>
    </fill>
    <fill>
      <patternFill patternType="solid">
        <fgColor theme="1"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0" fontId="4" fillId="2" borderId="0" applyNumberFormat="0" applyBorder="0" applyAlignment="0" applyProtection="0"/>
    <xf numFmtId="0" fontId="6" fillId="0" borderId="0" applyNumberFormat="0" applyFill="0" applyBorder="0" applyAlignment="0" applyProtection="0"/>
    <xf numFmtId="0" fontId="8" fillId="0" borderId="0"/>
  </cellStyleXfs>
  <cellXfs count="46">
    <xf numFmtId="0" fontId="0" fillId="0" borderId="0" xfId="0"/>
    <xf numFmtId="0" fontId="3" fillId="0" borderId="0" xfId="0" applyFont="1"/>
    <xf numFmtId="0" fontId="0" fillId="0" borderId="0" xfId="0" applyAlignment="1">
      <alignment wrapText="1"/>
    </xf>
    <xf numFmtId="0" fontId="0" fillId="0" borderId="1" xfId="0" applyBorder="1" applyAlignment="1">
      <alignment vertical="center" wrapText="1"/>
    </xf>
    <xf numFmtId="0" fontId="0" fillId="3" borderId="1" xfId="0" applyFill="1" applyBorder="1" applyAlignment="1" applyProtection="1">
      <alignment vertical="center" wrapText="1"/>
      <protection locked="0"/>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3" borderId="1" xfId="0" quotePrefix="1" applyFill="1" applyBorder="1" applyAlignment="1" applyProtection="1">
      <alignment vertical="center" wrapText="1"/>
      <protection locked="0"/>
    </xf>
    <xf numFmtId="0" fontId="6" fillId="3" borderId="1" xfId="4" quotePrefix="1" applyFill="1" applyBorder="1" applyAlignment="1" applyProtection="1">
      <alignment vertical="center" wrapText="1"/>
      <protection locked="0"/>
    </xf>
    <xf numFmtId="0" fontId="0" fillId="0" borderId="1" xfId="0" applyBorder="1" applyAlignment="1">
      <alignment horizontal="left" vertical="center" wrapText="1"/>
    </xf>
    <xf numFmtId="0" fontId="0" fillId="3" borderId="1" xfId="0" applyFill="1" applyBorder="1" applyAlignment="1" applyProtection="1">
      <alignment horizontal="left" vertical="top"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3" borderId="1" xfId="0" applyFill="1" applyBorder="1" applyAlignment="1" applyProtection="1">
      <alignment horizontal="justify" vertical="top" wrapText="1"/>
      <protection locked="0"/>
    </xf>
    <xf numFmtId="164" fontId="7" fillId="3" borderId="1" xfId="2" applyFont="1" applyFill="1" applyBorder="1" applyAlignment="1" applyProtection="1">
      <alignment vertical="center" wrapText="1"/>
      <protection locked="0"/>
    </xf>
    <xf numFmtId="0" fontId="0" fillId="0" borderId="1" xfId="0" applyBorder="1" applyAlignment="1">
      <alignment wrapText="1"/>
    </xf>
    <xf numFmtId="0" fontId="7" fillId="3" borderId="1" xfId="0" applyFont="1" applyFill="1" applyBorder="1" applyAlignment="1" applyProtection="1">
      <alignment wrapText="1"/>
      <protection locked="0"/>
    </xf>
    <xf numFmtId="14" fontId="7" fillId="3" borderId="1" xfId="0" applyNumberFormat="1" applyFont="1" applyFill="1" applyBorder="1" applyAlignment="1" applyProtection="1">
      <alignment wrapText="1"/>
      <protection locked="0"/>
    </xf>
    <xf numFmtId="0" fontId="9" fillId="4" borderId="0" xfId="5" applyFont="1" applyFill="1"/>
    <xf numFmtId="0" fontId="0" fillId="0" borderId="0" xfId="0" applyAlignment="1">
      <alignment horizontal="center" vertical="top" wrapText="1"/>
    </xf>
    <xf numFmtId="0" fontId="9" fillId="4" borderId="0" xfId="5" applyFont="1" applyFill="1" applyAlignment="1">
      <alignment vertical="center" wrapText="1"/>
    </xf>
    <xf numFmtId="1" fontId="1" fillId="3" borderId="1" xfId="1" applyNumberFormat="1" applyFont="1" applyFill="1" applyBorder="1" applyAlignment="1" applyProtection="1">
      <alignment horizontal="center" vertical="center" wrapText="1"/>
      <protection locked="0"/>
    </xf>
    <xf numFmtId="0" fontId="2" fillId="5" borderId="1" xfId="3" applyFont="1" applyFill="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17" fontId="10"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3" fontId="10" fillId="0" borderId="1" xfId="0" applyNumberFormat="1"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8" fillId="4" borderId="1" xfId="0" applyFont="1" applyFill="1" applyBorder="1" applyAlignment="1" applyProtection="1">
      <alignment horizontal="left" vertical="center" wrapText="1"/>
      <protection locked="0"/>
    </xf>
    <xf numFmtId="0" fontId="8" fillId="4" borderId="1" xfId="0" applyFont="1" applyFill="1" applyBorder="1" applyAlignment="1" applyProtection="1">
      <alignment vertical="center" wrapText="1"/>
      <protection locked="0"/>
    </xf>
    <xf numFmtId="0" fontId="3" fillId="0" borderId="0" xfId="0" applyFont="1" applyAlignment="1">
      <alignment vertical="top" wrapText="1"/>
    </xf>
    <xf numFmtId="0" fontId="9" fillId="4" borderId="0" xfId="5" applyFont="1" applyFill="1" applyAlignment="1">
      <alignment horizontal="center" vertical="center" wrapText="1"/>
    </xf>
    <xf numFmtId="3" fontId="0" fillId="0" borderId="0" xfId="0" applyNumberFormat="1" applyAlignment="1">
      <alignment vertical="center" wrapText="1"/>
    </xf>
    <xf numFmtId="0" fontId="4" fillId="0" borderId="0" xfId="0" applyFont="1" applyAlignment="1">
      <alignment wrapText="1"/>
    </xf>
    <xf numFmtId="0" fontId="0" fillId="3" borderId="1" xfId="0" applyFill="1" applyBorder="1" applyAlignment="1" applyProtection="1">
      <alignment horizontal="center" vertical="top" wrapText="1"/>
      <protection locked="0"/>
    </xf>
    <xf numFmtId="0" fontId="13" fillId="0" borderId="0" xfId="5" applyFont="1"/>
    <xf numFmtId="3" fontId="10" fillId="0" borderId="1" xfId="0" applyNumberFormat="1" applyFont="1" applyFill="1" applyBorder="1" applyAlignment="1" applyProtection="1">
      <alignment horizontal="center" vertical="center" wrapText="1"/>
      <protection locked="0"/>
    </xf>
    <xf numFmtId="3" fontId="8" fillId="0" borderId="1" xfId="0" applyNumberFormat="1" applyFont="1" applyFill="1" applyBorder="1" applyAlignment="1" applyProtection="1">
      <alignment horizontal="center" vertical="center" wrapText="1"/>
      <protection locked="0"/>
    </xf>
  </cellXfs>
  <cellStyles count="6">
    <cellStyle name="Énfasis1" xfId="3" builtinId="29"/>
    <cellStyle name="Hipervínculo" xfId="4" builtinId="8"/>
    <cellStyle name="Millares" xfId="1" builtinId="3"/>
    <cellStyle name="Moneda [0]" xfId="2" builtinId="7"/>
    <cellStyle name="Normal" xfId="0" builtinId="0"/>
    <cellStyle name="Normal 2" xfId="5" xr:uid="{BD0DC34D-D61F-4DCE-9B2D-E8D0FE100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276225</xdr:colOff>
          <xdr:row>16</xdr:row>
          <xdr:rowOff>276225</xdr:rowOff>
        </xdr:from>
        <xdr:to>
          <xdr:col>2</xdr:col>
          <xdr:colOff>1457325</xdr:colOff>
          <xdr:row>18</xdr:row>
          <xdr:rowOff>19050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B4936804-1B84-46B6-8BA6-D099DDC08F3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Agregar filas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1628775</xdr:colOff>
          <xdr:row>16</xdr:row>
          <xdr:rowOff>285750</xdr:rowOff>
        </xdr:from>
        <xdr:to>
          <xdr:col>2</xdr:col>
          <xdr:colOff>2838450</xdr:colOff>
          <xdr:row>18</xdr:row>
          <xdr:rowOff>9525</xdr:rowOff>
        </xdr:to>
        <xdr:sp macro="" textlink="">
          <xdr:nvSpPr>
            <xdr:cNvPr id="1026" name="Button 2" hidden="1">
              <a:extLst>
                <a:ext uri="{63B3BB69-23CF-44E3-9099-C40C66FF867C}">
                  <a14:compatExt spid="_x0000_s1026"/>
                </a:ext>
                <a:ext uri="{FF2B5EF4-FFF2-40B4-BE49-F238E27FC236}">
                  <a16:creationId xmlns:a16="http://schemas.microsoft.com/office/drawing/2014/main" id="{4275CE92-C2E7-4C5B-A4FB-B581EC89649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Eliminar filas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16</xdr:row>
          <xdr:rowOff>266700</xdr:rowOff>
        </xdr:from>
        <xdr:to>
          <xdr:col>4</xdr:col>
          <xdr:colOff>1228725</xdr:colOff>
          <xdr:row>18</xdr:row>
          <xdr:rowOff>0</xdr:rowOff>
        </xdr:to>
        <xdr:sp macro="" textlink="">
          <xdr:nvSpPr>
            <xdr:cNvPr id="1027" name="Button 3" hidden="1">
              <a:extLst>
                <a:ext uri="{63B3BB69-23CF-44E3-9099-C40C66FF867C}">
                  <a14:compatExt spid="_x0000_s1027"/>
                </a:ext>
                <a:ext uri="{FF2B5EF4-FFF2-40B4-BE49-F238E27FC236}">
                  <a16:creationId xmlns:a16="http://schemas.microsoft.com/office/drawing/2014/main" id="{77392EF5-CD35-4902-84CC-9AD11340C6D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Agregar filas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1400175</xdr:colOff>
          <xdr:row>16</xdr:row>
          <xdr:rowOff>266700</xdr:rowOff>
        </xdr:from>
        <xdr:to>
          <xdr:col>5</xdr:col>
          <xdr:colOff>1104900</xdr:colOff>
          <xdr:row>17</xdr:row>
          <xdr:rowOff>333375</xdr:rowOff>
        </xdr:to>
        <xdr:sp macro="" textlink="">
          <xdr:nvSpPr>
            <xdr:cNvPr id="1028" name="Button 4" hidden="1">
              <a:extLst>
                <a:ext uri="{63B3BB69-23CF-44E3-9099-C40C66FF867C}">
                  <a14:compatExt spid="_x0000_s1028"/>
                </a:ext>
                <a:ext uri="{FF2B5EF4-FFF2-40B4-BE49-F238E27FC236}">
                  <a16:creationId xmlns:a16="http://schemas.microsoft.com/office/drawing/2014/main" id="{636B5AB3-7C54-4E06-9BC8-2D846537760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Eliminar filas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20ANUAL%20ADQUISICIONE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
      <sheetName val="PAA Actualización"/>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hospitalsanrafaelzarzal.gov.co/"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55DBF-090E-4F48-9431-F08FC20CF5A3}">
  <sheetPr>
    <tabColor theme="7" tint="-0.499984740745262"/>
  </sheetPr>
  <dimension ref="A2:L62"/>
  <sheetViews>
    <sheetView showGridLines="0" tabSelected="1" topLeftCell="A11" zoomScale="60" zoomScaleNormal="60" zoomScalePageLayoutView="80" workbookViewId="0">
      <pane ySplit="11" topLeftCell="A37" activePane="bottomLeft" state="frozen"/>
      <selection activeCell="A11" sqref="A11"/>
      <selection pane="bottomLeft" activeCell="H39" sqref="H39"/>
    </sheetView>
  </sheetViews>
  <sheetFormatPr baseColWidth="10" defaultColWidth="10.85546875" defaultRowHeight="15" x14ac:dyDescent="0.25"/>
  <cols>
    <col min="1" max="1" width="5.7109375" style="2" customWidth="1"/>
    <col min="2" max="2" width="58.5703125" style="2" customWidth="1"/>
    <col min="3" max="3" width="60" style="2" customWidth="1"/>
    <col min="4" max="4" width="28.5703125" style="2" customWidth="1"/>
    <col min="5" max="5" width="18" style="2" customWidth="1"/>
    <col min="6" max="6" width="26.7109375" style="2" customWidth="1"/>
    <col min="7" max="7" width="19.5703125" style="2" customWidth="1"/>
    <col min="8" max="8" width="15.85546875" style="2" customWidth="1"/>
    <col min="9" max="9" width="14.7109375" style="2" customWidth="1"/>
    <col min="10" max="10" width="16.140625" style="2" bestFit="1" customWidth="1"/>
    <col min="11" max="11" width="15" style="2" customWidth="1"/>
    <col min="12" max="12" width="29.28515625" style="2" customWidth="1"/>
    <col min="13" max="13" width="14" style="2" customWidth="1"/>
    <col min="14" max="14" width="42.42578125" style="2" customWidth="1"/>
    <col min="15" max="16384" width="10.85546875" style="2"/>
  </cols>
  <sheetData>
    <row r="2" spans="2:9" x14ac:dyDescent="0.25">
      <c r="B2" s="1" t="s">
        <v>0</v>
      </c>
    </row>
    <row r="3" spans="2:9" x14ac:dyDescent="0.25">
      <c r="B3" s="1"/>
    </row>
    <row r="4" spans="2:9" x14ac:dyDescent="0.25">
      <c r="B4" s="1" t="s">
        <v>1</v>
      </c>
    </row>
    <row r="5" spans="2:9" ht="29.25" customHeight="1" x14ac:dyDescent="0.25">
      <c r="B5" s="3" t="s">
        <v>2</v>
      </c>
      <c r="C5" s="4" t="s">
        <v>3</v>
      </c>
      <c r="F5" s="5" t="s">
        <v>4</v>
      </c>
      <c r="G5" s="6"/>
      <c r="H5" s="6"/>
      <c r="I5" s="7"/>
    </row>
    <row r="6" spans="2:9" x14ac:dyDescent="0.25">
      <c r="B6" s="3" t="s">
        <v>5</v>
      </c>
      <c r="C6" s="4" t="s">
        <v>6</v>
      </c>
      <c r="F6" s="8"/>
      <c r="G6" s="9"/>
      <c r="H6" s="9"/>
      <c r="I6" s="10"/>
    </row>
    <row r="7" spans="2:9" x14ac:dyDescent="0.25">
      <c r="B7" s="3" t="s">
        <v>7</v>
      </c>
      <c r="C7" s="11" t="s">
        <v>8</v>
      </c>
      <c r="F7" s="8"/>
      <c r="G7" s="9"/>
      <c r="H7" s="9"/>
      <c r="I7" s="10"/>
    </row>
    <row r="8" spans="2:9" x14ac:dyDescent="0.25">
      <c r="B8" s="3" t="s">
        <v>9</v>
      </c>
      <c r="C8" s="12" t="s">
        <v>10</v>
      </c>
      <c r="F8" s="8"/>
      <c r="G8" s="9"/>
      <c r="H8" s="9"/>
      <c r="I8" s="10"/>
    </row>
    <row r="9" spans="2:9" ht="357" customHeight="1" x14ac:dyDescent="0.25">
      <c r="B9" s="13" t="s">
        <v>11</v>
      </c>
      <c r="C9" s="14" t="s">
        <v>12</v>
      </c>
      <c r="F9" s="15"/>
      <c r="G9" s="16"/>
      <c r="H9" s="16"/>
      <c r="I9" s="17"/>
    </row>
    <row r="10" spans="2:9" ht="188.25" customHeight="1" x14ac:dyDescent="0.25">
      <c r="B10" s="3" t="s">
        <v>13</v>
      </c>
      <c r="C10" s="18" t="s">
        <v>14</v>
      </c>
    </row>
    <row r="11" spans="2:9" ht="45" x14ac:dyDescent="0.25">
      <c r="B11" s="3" t="s">
        <v>15</v>
      </c>
      <c r="C11" s="4" t="s">
        <v>16</v>
      </c>
      <c r="F11" s="5" t="s">
        <v>17</v>
      </c>
      <c r="G11" s="6"/>
      <c r="H11" s="6"/>
      <c r="I11" s="7"/>
    </row>
    <row r="12" spans="2:9" ht="36" customHeight="1" x14ac:dyDescent="0.25">
      <c r="B12" s="3" t="s">
        <v>18</v>
      </c>
      <c r="C12" s="19">
        <f>H57</f>
        <v>19172273981.616669</v>
      </c>
      <c r="F12" s="8"/>
      <c r="G12" s="9"/>
      <c r="H12" s="9"/>
      <c r="I12" s="10"/>
    </row>
    <row r="13" spans="2:9" ht="26.25" x14ac:dyDescent="0.4">
      <c r="B13" s="20" t="s">
        <v>19</v>
      </c>
      <c r="C13" s="21" t="s">
        <v>20</v>
      </c>
      <c r="F13" s="8"/>
      <c r="G13" s="9"/>
      <c r="H13" s="9"/>
      <c r="I13" s="10"/>
    </row>
    <row r="14" spans="2:9" ht="26.25" x14ac:dyDescent="0.4">
      <c r="B14" s="20" t="s">
        <v>21</v>
      </c>
      <c r="C14" s="21" t="s">
        <v>22</v>
      </c>
      <c r="F14" s="8"/>
      <c r="G14" s="9"/>
      <c r="H14" s="9"/>
      <c r="I14" s="10"/>
    </row>
    <row r="15" spans="2:9" ht="26.25" x14ac:dyDescent="0.4">
      <c r="B15" s="20" t="s">
        <v>23</v>
      </c>
      <c r="C15" s="22" t="s">
        <v>24</v>
      </c>
      <c r="F15" s="15"/>
      <c r="G15" s="16"/>
      <c r="H15" s="16"/>
      <c r="I15" s="17"/>
    </row>
    <row r="16" spans="2:9" x14ac:dyDescent="0.25">
      <c r="C16" s="23"/>
      <c r="F16" s="24"/>
      <c r="G16" s="24"/>
      <c r="H16" s="24"/>
      <c r="I16" s="24"/>
    </row>
    <row r="17" spans="2:12" ht="27.75" customHeight="1" x14ac:dyDescent="0.25">
      <c r="B17" s="23" t="s">
        <v>25</v>
      </c>
      <c r="D17" s="25" t="s">
        <v>26</v>
      </c>
    </row>
    <row r="18" spans="2:12" ht="27.75" customHeight="1" x14ac:dyDescent="0.25">
      <c r="B18" s="26">
        <v>1</v>
      </c>
      <c r="D18" s="26">
        <v>0</v>
      </c>
    </row>
    <row r="20" spans="2:12" x14ac:dyDescent="0.25">
      <c r="B20" s="1" t="s">
        <v>27</v>
      </c>
    </row>
    <row r="21" spans="2:12" ht="75" customHeight="1" x14ac:dyDescent="0.25">
      <c r="B21" s="27" t="s">
        <v>28</v>
      </c>
      <c r="C21" s="27" t="s">
        <v>29</v>
      </c>
      <c r="D21" s="27" t="s">
        <v>30</v>
      </c>
      <c r="E21" s="27" t="s">
        <v>31</v>
      </c>
      <c r="F21" s="27" t="s">
        <v>32</v>
      </c>
      <c r="G21" s="27" t="s">
        <v>33</v>
      </c>
      <c r="H21" s="27" t="s">
        <v>34</v>
      </c>
      <c r="I21" s="27" t="s">
        <v>35</v>
      </c>
      <c r="J21" s="27" t="s">
        <v>36</v>
      </c>
      <c r="K21" s="27" t="s">
        <v>37</v>
      </c>
      <c r="L21" s="27" t="s">
        <v>38</v>
      </c>
    </row>
    <row r="22" spans="2:12" ht="162.75" customHeight="1" x14ac:dyDescent="0.25">
      <c r="B22" s="14" t="s">
        <v>39</v>
      </c>
      <c r="C22" s="28" t="s">
        <v>40</v>
      </c>
      <c r="D22" s="29" t="s">
        <v>41</v>
      </c>
      <c r="E22" s="28">
        <v>12</v>
      </c>
      <c r="F22" s="30" t="s">
        <v>42</v>
      </c>
      <c r="G22" s="30" t="s">
        <v>43</v>
      </c>
      <c r="H22" s="44">
        <v>1000000000</v>
      </c>
      <c r="I22" s="31">
        <f>H22</f>
        <v>1000000000</v>
      </c>
      <c r="J22" s="31" t="s">
        <v>44</v>
      </c>
      <c r="K22" s="32" t="s">
        <v>45</v>
      </c>
      <c r="L22" s="33" t="s">
        <v>46</v>
      </c>
    </row>
    <row r="23" spans="2:12" ht="60" x14ac:dyDescent="0.25">
      <c r="B23" s="14" t="s">
        <v>47</v>
      </c>
      <c r="C23" s="28" t="s">
        <v>48</v>
      </c>
      <c r="D23" s="29" t="s">
        <v>49</v>
      </c>
      <c r="E23" s="28">
        <v>12</v>
      </c>
      <c r="F23" s="30" t="s">
        <v>42</v>
      </c>
      <c r="G23" s="30" t="s">
        <v>43</v>
      </c>
      <c r="H23" s="44">
        <v>70000000</v>
      </c>
      <c r="I23" s="31">
        <f t="shared" ref="I23:I54" si="0">H23</f>
        <v>70000000</v>
      </c>
      <c r="J23" s="31" t="s">
        <v>44</v>
      </c>
      <c r="K23" s="32" t="s">
        <v>45</v>
      </c>
      <c r="L23" s="33" t="s">
        <v>46</v>
      </c>
    </row>
    <row r="24" spans="2:12" ht="42.75" customHeight="1" x14ac:dyDescent="0.25">
      <c r="B24" s="14" t="s">
        <v>50</v>
      </c>
      <c r="C24" s="28" t="s">
        <v>51</v>
      </c>
      <c r="D24" s="29" t="s">
        <v>49</v>
      </c>
      <c r="E24" s="28">
        <v>12</v>
      </c>
      <c r="F24" s="30" t="s">
        <v>42</v>
      </c>
      <c r="G24" s="30" t="s">
        <v>43</v>
      </c>
      <c r="H24" s="44">
        <v>708294032</v>
      </c>
      <c r="I24" s="31">
        <f t="shared" si="0"/>
        <v>708294032</v>
      </c>
      <c r="J24" s="31" t="s">
        <v>44</v>
      </c>
      <c r="K24" s="32" t="s">
        <v>45</v>
      </c>
      <c r="L24" s="33" t="s">
        <v>46</v>
      </c>
    </row>
    <row r="25" spans="2:12" ht="249" customHeight="1" x14ac:dyDescent="0.25">
      <c r="B25" s="14" t="s">
        <v>52</v>
      </c>
      <c r="C25" s="28" t="s">
        <v>53</v>
      </c>
      <c r="D25" s="29" t="s">
        <v>49</v>
      </c>
      <c r="E25" s="28">
        <v>12</v>
      </c>
      <c r="F25" s="30" t="s">
        <v>42</v>
      </c>
      <c r="G25" s="30" t="s">
        <v>43</v>
      </c>
      <c r="H25" s="44">
        <v>910186666.66666675</v>
      </c>
      <c r="I25" s="31">
        <f t="shared" si="0"/>
        <v>910186666.66666675</v>
      </c>
      <c r="J25" s="31" t="s">
        <v>44</v>
      </c>
      <c r="K25" s="32" t="s">
        <v>45</v>
      </c>
      <c r="L25" s="33" t="s">
        <v>46</v>
      </c>
    </row>
    <row r="26" spans="2:12" ht="409.5" x14ac:dyDescent="0.25">
      <c r="B26" s="14" t="s">
        <v>54</v>
      </c>
      <c r="C26" s="28" t="s">
        <v>55</v>
      </c>
      <c r="D26" s="29" t="s">
        <v>41</v>
      </c>
      <c r="E26" s="28">
        <v>12</v>
      </c>
      <c r="F26" s="30" t="s">
        <v>42</v>
      </c>
      <c r="G26" s="30" t="s">
        <v>43</v>
      </c>
      <c r="H26" s="44">
        <v>763840000</v>
      </c>
      <c r="I26" s="31">
        <f t="shared" si="0"/>
        <v>763840000</v>
      </c>
      <c r="J26" s="31" t="s">
        <v>44</v>
      </c>
      <c r="K26" s="32" t="s">
        <v>45</v>
      </c>
      <c r="L26" s="33" t="s">
        <v>46</v>
      </c>
    </row>
    <row r="27" spans="2:12" ht="61.5" customHeight="1" x14ac:dyDescent="0.25">
      <c r="B27" s="14" t="s">
        <v>56</v>
      </c>
      <c r="C27" s="34" t="s">
        <v>57</v>
      </c>
      <c r="D27" s="29" t="s">
        <v>49</v>
      </c>
      <c r="E27" s="28">
        <v>11</v>
      </c>
      <c r="F27" s="30" t="s">
        <v>42</v>
      </c>
      <c r="G27" s="30" t="s">
        <v>43</v>
      </c>
      <c r="H27" s="44">
        <v>60437720</v>
      </c>
      <c r="I27" s="31">
        <f t="shared" si="0"/>
        <v>60437720</v>
      </c>
      <c r="J27" s="31" t="s">
        <v>44</v>
      </c>
      <c r="K27" s="32" t="s">
        <v>45</v>
      </c>
      <c r="L27" s="33" t="s">
        <v>46</v>
      </c>
    </row>
    <row r="28" spans="2:12" ht="76.5" x14ac:dyDescent="0.25">
      <c r="B28" s="14" t="s">
        <v>58</v>
      </c>
      <c r="C28" s="28" t="s">
        <v>59</v>
      </c>
      <c r="D28" s="29" t="s">
        <v>41</v>
      </c>
      <c r="E28" s="28">
        <v>12</v>
      </c>
      <c r="F28" s="30" t="s">
        <v>42</v>
      </c>
      <c r="G28" s="30" t="s">
        <v>43</v>
      </c>
      <c r="H28" s="44">
        <v>75725201</v>
      </c>
      <c r="I28" s="31">
        <f t="shared" si="0"/>
        <v>75725201</v>
      </c>
      <c r="J28" s="31" t="s">
        <v>44</v>
      </c>
      <c r="K28" s="32" t="s">
        <v>45</v>
      </c>
      <c r="L28" s="33" t="s">
        <v>46</v>
      </c>
    </row>
    <row r="29" spans="2:12" ht="42" customHeight="1" x14ac:dyDescent="0.25">
      <c r="B29" s="14">
        <v>85151600</v>
      </c>
      <c r="C29" s="28" t="s">
        <v>60</v>
      </c>
      <c r="D29" s="29" t="s">
        <v>41</v>
      </c>
      <c r="E29" s="28">
        <v>12</v>
      </c>
      <c r="F29" s="30" t="s">
        <v>42</v>
      </c>
      <c r="G29" s="30" t="s">
        <v>43</v>
      </c>
      <c r="H29" s="44">
        <f>271486145*1.12</f>
        <v>304064482.40000004</v>
      </c>
      <c r="I29" s="31">
        <f t="shared" si="0"/>
        <v>304064482.40000004</v>
      </c>
      <c r="J29" s="31" t="s">
        <v>44</v>
      </c>
      <c r="K29" s="32" t="s">
        <v>45</v>
      </c>
      <c r="L29" s="33" t="s">
        <v>46</v>
      </c>
    </row>
    <row r="30" spans="2:12" ht="51.75" customHeight="1" x14ac:dyDescent="0.25">
      <c r="B30" s="14" t="s">
        <v>61</v>
      </c>
      <c r="C30" s="28" t="s">
        <v>62</v>
      </c>
      <c r="D30" s="29" t="s">
        <v>49</v>
      </c>
      <c r="E30" s="28">
        <v>11</v>
      </c>
      <c r="F30" s="30" t="s">
        <v>42</v>
      </c>
      <c r="G30" s="30" t="s">
        <v>43</v>
      </c>
      <c r="H30" s="44">
        <f>111000000*1.12</f>
        <v>124320000.00000001</v>
      </c>
      <c r="I30" s="31">
        <f t="shared" si="0"/>
        <v>124320000.00000001</v>
      </c>
      <c r="J30" s="31" t="s">
        <v>44</v>
      </c>
      <c r="K30" s="32" t="s">
        <v>45</v>
      </c>
      <c r="L30" s="33" t="s">
        <v>46</v>
      </c>
    </row>
    <row r="31" spans="2:12" ht="63.75" x14ac:dyDescent="0.25">
      <c r="B31" s="35" t="s">
        <v>63</v>
      </c>
      <c r="C31" s="28" t="s">
        <v>64</v>
      </c>
      <c r="D31" s="29" t="s">
        <v>41</v>
      </c>
      <c r="E31" s="28">
        <v>12</v>
      </c>
      <c r="F31" s="30" t="s">
        <v>42</v>
      </c>
      <c r="G31" s="30" t="s">
        <v>43</v>
      </c>
      <c r="H31" s="44">
        <v>267680000</v>
      </c>
      <c r="I31" s="31">
        <f t="shared" si="0"/>
        <v>267680000</v>
      </c>
      <c r="J31" s="31" t="s">
        <v>44</v>
      </c>
      <c r="K31" s="32" t="s">
        <v>45</v>
      </c>
      <c r="L31" s="33" t="s">
        <v>46</v>
      </c>
    </row>
    <row r="32" spans="2:12" ht="30" x14ac:dyDescent="0.25">
      <c r="B32" s="35">
        <v>93141506</v>
      </c>
      <c r="C32" s="28" t="s">
        <v>65</v>
      </c>
      <c r="D32" s="29" t="s">
        <v>49</v>
      </c>
      <c r="E32" s="28">
        <v>11</v>
      </c>
      <c r="F32" s="30" t="s">
        <v>42</v>
      </c>
      <c r="G32" s="30" t="s">
        <v>43</v>
      </c>
      <c r="H32" s="44">
        <v>177000000</v>
      </c>
      <c r="I32" s="31">
        <f t="shared" si="0"/>
        <v>177000000</v>
      </c>
      <c r="J32" s="31" t="s">
        <v>44</v>
      </c>
      <c r="K32" s="32" t="s">
        <v>45</v>
      </c>
      <c r="L32" s="33" t="s">
        <v>46</v>
      </c>
    </row>
    <row r="33" spans="2:12" ht="30" x14ac:dyDescent="0.25">
      <c r="B33" s="35">
        <v>92101501</v>
      </c>
      <c r="C33" s="28" t="s">
        <v>66</v>
      </c>
      <c r="D33" s="29" t="s">
        <v>41</v>
      </c>
      <c r="E33" s="28">
        <v>12</v>
      </c>
      <c r="F33" s="30" t="s">
        <v>42</v>
      </c>
      <c r="G33" s="30" t="s">
        <v>43</v>
      </c>
      <c r="H33" s="44">
        <v>295000000</v>
      </c>
      <c r="I33" s="31">
        <f t="shared" si="0"/>
        <v>295000000</v>
      </c>
      <c r="J33" s="31" t="s">
        <v>44</v>
      </c>
      <c r="K33" s="32" t="s">
        <v>45</v>
      </c>
      <c r="L33" s="33" t="s">
        <v>46</v>
      </c>
    </row>
    <row r="34" spans="2:12" ht="30" x14ac:dyDescent="0.25">
      <c r="B34" s="35" t="s">
        <v>67</v>
      </c>
      <c r="C34" s="28" t="s">
        <v>68</v>
      </c>
      <c r="D34" s="29" t="s">
        <v>49</v>
      </c>
      <c r="E34" s="28">
        <v>6</v>
      </c>
      <c r="F34" s="30" t="s">
        <v>42</v>
      </c>
      <c r="G34" s="30" t="s">
        <v>43</v>
      </c>
      <c r="H34" s="45">
        <f>33600000+85000000+150000000+25000000</f>
        <v>293600000</v>
      </c>
      <c r="I34" s="31">
        <f t="shared" si="0"/>
        <v>293600000</v>
      </c>
      <c r="J34" s="31" t="s">
        <v>44</v>
      </c>
      <c r="K34" s="32" t="s">
        <v>45</v>
      </c>
      <c r="L34" s="33" t="s">
        <v>46</v>
      </c>
    </row>
    <row r="35" spans="2:12" ht="30" x14ac:dyDescent="0.25">
      <c r="B35" s="35" t="s">
        <v>69</v>
      </c>
      <c r="C35" s="28" t="s">
        <v>70</v>
      </c>
      <c r="D35" s="29" t="s">
        <v>41</v>
      </c>
      <c r="E35" s="28">
        <v>12</v>
      </c>
      <c r="F35" s="30" t="s">
        <v>42</v>
      </c>
      <c r="G35" s="30" t="s">
        <v>43</v>
      </c>
      <c r="H35" s="44">
        <f>30000000*1.12</f>
        <v>33600000</v>
      </c>
      <c r="I35" s="31">
        <f t="shared" si="0"/>
        <v>33600000</v>
      </c>
      <c r="J35" s="31" t="s">
        <v>44</v>
      </c>
      <c r="K35" s="32" t="s">
        <v>45</v>
      </c>
      <c r="L35" s="33" t="s">
        <v>46</v>
      </c>
    </row>
    <row r="36" spans="2:12" ht="30" x14ac:dyDescent="0.25">
      <c r="B36" s="35" t="s">
        <v>71</v>
      </c>
      <c r="C36" s="28" t="s">
        <v>72</v>
      </c>
      <c r="D36" s="29" t="s">
        <v>73</v>
      </c>
      <c r="E36" s="28">
        <v>1</v>
      </c>
      <c r="F36" s="30" t="s">
        <v>42</v>
      </c>
      <c r="G36" s="30" t="s">
        <v>43</v>
      </c>
      <c r="H36" s="44">
        <v>50000000</v>
      </c>
      <c r="I36" s="31">
        <f t="shared" si="0"/>
        <v>50000000</v>
      </c>
      <c r="J36" s="31" t="s">
        <v>44</v>
      </c>
      <c r="K36" s="32" t="s">
        <v>45</v>
      </c>
      <c r="L36" s="33" t="s">
        <v>46</v>
      </c>
    </row>
    <row r="37" spans="2:12" ht="30" x14ac:dyDescent="0.25">
      <c r="B37" s="35">
        <v>85101600</v>
      </c>
      <c r="C37" s="28" t="s">
        <v>74</v>
      </c>
      <c r="D37" s="29" t="s">
        <v>41</v>
      </c>
      <c r="E37" s="28">
        <v>12</v>
      </c>
      <c r="F37" s="30" t="s">
        <v>42</v>
      </c>
      <c r="G37" s="30" t="s">
        <v>43</v>
      </c>
      <c r="H37" s="44">
        <v>184000000</v>
      </c>
      <c r="I37" s="31">
        <f t="shared" si="0"/>
        <v>184000000</v>
      </c>
      <c r="J37" s="31" t="s">
        <v>44</v>
      </c>
      <c r="K37" s="32" t="s">
        <v>45</v>
      </c>
      <c r="L37" s="33" t="s">
        <v>46</v>
      </c>
    </row>
    <row r="38" spans="2:12" ht="30" x14ac:dyDescent="0.25">
      <c r="B38" s="35">
        <v>41115600</v>
      </c>
      <c r="C38" s="28" t="s">
        <v>75</v>
      </c>
      <c r="D38" s="29" t="s">
        <v>41</v>
      </c>
      <c r="E38" s="28">
        <v>12</v>
      </c>
      <c r="F38" s="30" t="s">
        <v>42</v>
      </c>
      <c r="G38" s="30" t="s">
        <v>43</v>
      </c>
      <c r="H38" s="44">
        <v>60000000</v>
      </c>
      <c r="I38" s="31">
        <f t="shared" si="0"/>
        <v>60000000</v>
      </c>
      <c r="J38" s="31" t="s">
        <v>44</v>
      </c>
      <c r="K38" s="32" t="s">
        <v>45</v>
      </c>
      <c r="L38" s="33" t="s">
        <v>46</v>
      </c>
    </row>
    <row r="39" spans="2:12" ht="30" x14ac:dyDescent="0.25">
      <c r="B39" s="35">
        <v>43232804</v>
      </c>
      <c r="C39" s="28" t="s">
        <v>76</v>
      </c>
      <c r="D39" s="29" t="s">
        <v>41</v>
      </c>
      <c r="E39" s="28">
        <v>12</v>
      </c>
      <c r="F39" s="30" t="s">
        <v>42</v>
      </c>
      <c r="G39" s="30" t="s">
        <v>43</v>
      </c>
      <c r="H39" s="44">
        <v>152300000</v>
      </c>
      <c r="I39" s="31">
        <f t="shared" si="0"/>
        <v>152300000</v>
      </c>
      <c r="J39" s="31" t="s">
        <v>44</v>
      </c>
      <c r="K39" s="32" t="s">
        <v>45</v>
      </c>
      <c r="L39" s="33" t="s">
        <v>46</v>
      </c>
    </row>
    <row r="40" spans="2:12" ht="30" x14ac:dyDescent="0.25">
      <c r="B40" s="35">
        <v>85161500</v>
      </c>
      <c r="C40" s="28" t="s">
        <v>77</v>
      </c>
      <c r="D40" s="29" t="s">
        <v>49</v>
      </c>
      <c r="E40" s="28">
        <v>11</v>
      </c>
      <c r="F40" s="30" t="s">
        <v>42</v>
      </c>
      <c r="G40" s="30" t="s">
        <v>43</v>
      </c>
      <c r="H40" s="44">
        <v>47951050</v>
      </c>
      <c r="I40" s="31">
        <f t="shared" si="0"/>
        <v>47951050</v>
      </c>
      <c r="J40" s="31" t="s">
        <v>44</v>
      </c>
      <c r="K40" s="32" t="s">
        <v>45</v>
      </c>
      <c r="L40" s="33" t="s">
        <v>46</v>
      </c>
    </row>
    <row r="41" spans="2:12" ht="30" x14ac:dyDescent="0.25">
      <c r="B41" s="35">
        <v>76121900</v>
      </c>
      <c r="C41" s="28" t="s">
        <v>78</v>
      </c>
      <c r="D41" s="29" t="s">
        <v>41</v>
      </c>
      <c r="E41" s="28">
        <v>12</v>
      </c>
      <c r="F41" s="30" t="s">
        <v>42</v>
      </c>
      <c r="G41" s="30" t="s">
        <v>43</v>
      </c>
      <c r="H41" s="44">
        <v>61200000</v>
      </c>
      <c r="I41" s="31">
        <f t="shared" si="0"/>
        <v>61200000</v>
      </c>
      <c r="J41" s="31" t="s">
        <v>44</v>
      </c>
      <c r="K41" s="32" t="s">
        <v>45</v>
      </c>
      <c r="L41" s="33" t="s">
        <v>46</v>
      </c>
    </row>
    <row r="42" spans="2:12" ht="38.25" x14ac:dyDescent="0.25">
      <c r="B42" s="35" t="s">
        <v>79</v>
      </c>
      <c r="C42" s="34" t="s">
        <v>80</v>
      </c>
      <c r="D42" s="29" t="s">
        <v>81</v>
      </c>
      <c r="E42" s="28">
        <v>11</v>
      </c>
      <c r="F42" s="30" t="s">
        <v>42</v>
      </c>
      <c r="G42" s="30" t="s">
        <v>43</v>
      </c>
      <c r="H42" s="44">
        <v>200000000</v>
      </c>
      <c r="I42" s="31">
        <f t="shared" si="0"/>
        <v>200000000</v>
      </c>
      <c r="J42" s="31" t="s">
        <v>44</v>
      </c>
      <c r="K42" s="32" t="s">
        <v>45</v>
      </c>
      <c r="L42" s="33" t="s">
        <v>46</v>
      </c>
    </row>
    <row r="43" spans="2:12" ht="30" x14ac:dyDescent="0.25">
      <c r="B43" s="35">
        <v>72102103</v>
      </c>
      <c r="C43" s="28" t="s">
        <v>82</v>
      </c>
      <c r="D43" s="29" t="s">
        <v>49</v>
      </c>
      <c r="E43" s="28">
        <v>1</v>
      </c>
      <c r="F43" s="30" t="s">
        <v>42</v>
      </c>
      <c r="G43" s="30" t="s">
        <v>43</v>
      </c>
      <c r="H43" s="44">
        <f>2150000*1.12</f>
        <v>2408000</v>
      </c>
      <c r="I43" s="31">
        <f t="shared" si="0"/>
        <v>2408000</v>
      </c>
      <c r="J43" s="31" t="s">
        <v>44</v>
      </c>
      <c r="K43" s="32" t="s">
        <v>45</v>
      </c>
      <c r="L43" s="33" t="s">
        <v>46</v>
      </c>
    </row>
    <row r="44" spans="2:12" ht="30" x14ac:dyDescent="0.25">
      <c r="B44" s="35" t="s">
        <v>83</v>
      </c>
      <c r="C44" s="28" t="s">
        <v>84</v>
      </c>
      <c r="D44" s="29" t="s">
        <v>49</v>
      </c>
      <c r="E44" s="28">
        <v>11</v>
      </c>
      <c r="F44" s="30" t="s">
        <v>42</v>
      </c>
      <c r="G44" s="30" t="s">
        <v>43</v>
      </c>
      <c r="H44" s="44">
        <v>150000000</v>
      </c>
      <c r="I44" s="31">
        <f t="shared" si="0"/>
        <v>150000000</v>
      </c>
      <c r="J44" s="31" t="s">
        <v>44</v>
      </c>
      <c r="K44" s="32" t="s">
        <v>45</v>
      </c>
      <c r="L44" s="33" t="s">
        <v>46</v>
      </c>
    </row>
    <row r="45" spans="2:12" ht="30" x14ac:dyDescent="0.25">
      <c r="B45" s="35">
        <v>46191601</v>
      </c>
      <c r="C45" s="28" t="s">
        <v>85</v>
      </c>
      <c r="D45" s="29" t="s">
        <v>49</v>
      </c>
      <c r="E45" s="28">
        <v>1</v>
      </c>
      <c r="F45" s="30" t="s">
        <v>42</v>
      </c>
      <c r="G45" s="30" t="s">
        <v>43</v>
      </c>
      <c r="H45" s="44">
        <f>3100000*1.12</f>
        <v>3472000.0000000005</v>
      </c>
      <c r="I45" s="31">
        <f t="shared" si="0"/>
        <v>3472000.0000000005</v>
      </c>
      <c r="J45" s="31" t="s">
        <v>44</v>
      </c>
      <c r="K45" s="32" t="s">
        <v>45</v>
      </c>
      <c r="L45" s="33" t="s">
        <v>46</v>
      </c>
    </row>
    <row r="46" spans="2:12" ht="48.75" customHeight="1" x14ac:dyDescent="0.25">
      <c r="B46" s="35" t="s">
        <v>86</v>
      </c>
      <c r="C46" s="28" t="s">
        <v>87</v>
      </c>
      <c r="D46" s="29" t="s">
        <v>41</v>
      </c>
      <c r="E46" s="28">
        <v>12</v>
      </c>
      <c r="F46" s="30" t="s">
        <v>42</v>
      </c>
      <c r="G46" s="30" t="s">
        <v>43</v>
      </c>
      <c r="H46" s="44">
        <v>10632521000</v>
      </c>
      <c r="I46" s="31">
        <f t="shared" si="0"/>
        <v>10632521000</v>
      </c>
      <c r="J46" s="31" t="s">
        <v>44</v>
      </c>
      <c r="K46" s="32" t="s">
        <v>45</v>
      </c>
      <c r="L46" s="33" t="s">
        <v>46</v>
      </c>
    </row>
    <row r="47" spans="2:12" ht="30" x14ac:dyDescent="0.25">
      <c r="B47" s="35" t="s">
        <v>88</v>
      </c>
      <c r="C47" s="28" t="s">
        <v>89</v>
      </c>
      <c r="D47" s="29" t="s">
        <v>41</v>
      </c>
      <c r="E47" s="28">
        <v>12</v>
      </c>
      <c r="F47" s="30" t="s">
        <v>42</v>
      </c>
      <c r="G47" s="30" t="s">
        <v>43</v>
      </c>
      <c r="H47" s="44">
        <v>300000000</v>
      </c>
      <c r="I47" s="31">
        <f t="shared" si="0"/>
        <v>300000000</v>
      </c>
      <c r="J47" s="31" t="s">
        <v>44</v>
      </c>
      <c r="K47" s="32" t="s">
        <v>45</v>
      </c>
      <c r="L47" s="33" t="s">
        <v>46</v>
      </c>
    </row>
    <row r="48" spans="2:12" ht="51" x14ac:dyDescent="0.25">
      <c r="B48" s="35" t="s">
        <v>90</v>
      </c>
      <c r="C48" s="34" t="s">
        <v>91</v>
      </c>
      <c r="D48" s="29" t="s">
        <v>81</v>
      </c>
      <c r="E48" s="28">
        <v>12</v>
      </c>
      <c r="F48" s="30" t="s">
        <v>42</v>
      </c>
      <c r="G48" s="30" t="s">
        <v>43</v>
      </c>
      <c r="H48" s="44">
        <f>52750000+37377516+53822557+60000000</f>
        <v>203950073</v>
      </c>
      <c r="I48" s="31">
        <f t="shared" si="0"/>
        <v>203950073</v>
      </c>
      <c r="J48" s="31" t="s">
        <v>44</v>
      </c>
      <c r="K48" s="32" t="s">
        <v>45</v>
      </c>
      <c r="L48" s="33" t="s">
        <v>46</v>
      </c>
    </row>
    <row r="49" spans="1:12" ht="30" x14ac:dyDescent="0.25">
      <c r="B49" s="35" t="s">
        <v>92</v>
      </c>
      <c r="C49" s="28" t="s">
        <v>93</v>
      </c>
      <c r="D49" s="29" t="s">
        <v>41</v>
      </c>
      <c r="E49" s="28">
        <v>12</v>
      </c>
      <c r="F49" s="30" t="s">
        <v>42</v>
      </c>
      <c r="G49" s="30" t="s">
        <v>43</v>
      </c>
      <c r="H49" s="44">
        <f>332000000*1.12</f>
        <v>371840000.00000006</v>
      </c>
      <c r="I49" s="31">
        <f t="shared" si="0"/>
        <v>371840000.00000006</v>
      </c>
      <c r="J49" s="31" t="s">
        <v>44</v>
      </c>
      <c r="K49" s="32" t="s">
        <v>45</v>
      </c>
      <c r="L49" s="33" t="s">
        <v>46</v>
      </c>
    </row>
    <row r="50" spans="1:12" ht="30" x14ac:dyDescent="0.25">
      <c r="B50" s="36" t="s">
        <v>94</v>
      </c>
      <c r="C50" s="28" t="s">
        <v>95</v>
      </c>
      <c r="D50" s="29" t="s">
        <v>41</v>
      </c>
      <c r="E50" s="28">
        <v>12</v>
      </c>
      <c r="F50" s="30" t="s">
        <v>42</v>
      </c>
      <c r="G50" s="30" t="s">
        <v>43</v>
      </c>
      <c r="H50" s="44">
        <f>27613313.35</f>
        <v>27613313.350000001</v>
      </c>
      <c r="I50" s="31">
        <f t="shared" si="0"/>
        <v>27613313.350000001</v>
      </c>
      <c r="J50" s="31" t="s">
        <v>44</v>
      </c>
      <c r="K50" s="32" t="s">
        <v>45</v>
      </c>
      <c r="L50" s="33" t="s">
        <v>46</v>
      </c>
    </row>
    <row r="51" spans="1:12" ht="30" x14ac:dyDescent="0.25">
      <c r="B51" s="36">
        <v>72101511</v>
      </c>
      <c r="C51" s="28" t="s">
        <v>96</v>
      </c>
      <c r="D51" s="29" t="s">
        <v>41</v>
      </c>
      <c r="E51" s="28">
        <v>12</v>
      </c>
      <c r="F51" s="30" t="s">
        <v>42</v>
      </c>
      <c r="G51" s="30" t="s">
        <v>43</v>
      </c>
      <c r="H51" s="44">
        <v>30000000</v>
      </c>
      <c r="I51" s="31">
        <f t="shared" si="0"/>
        <v>30000000</v>
      </c>
      <c r="J51" s="31" t="s">
        <v>44</v>
      </c>
      <c r="K51" s="32" t="s">
        <v>45</v>
      </c>
      <c r="L51" s="33" t="s">
        <v>46</v>
      </c>
    </row>
    <row r="52" spans="1:12" ht="38.25" x14ac:dyDescent="0.25">
      <c r="B52" s="36" t="s">
        <v>97</v>
      </c>
      <c r="C52" s="34" t="s">
        <v>98</v>
      </c>
      <c r="D52" s="29" t="s">
        <v>41</v>
      </c>
      <c r="E52" s="28">
        <v>12</v>
      </c>
      <c r="F52" s="30" t="s">
        <v>42</v>
      </c>
      <c r="G52" s="30" t="s">
        <v>43</v>
      </c>
      <c r="H52" s="44">
        <v>1500000000</v>
      </c>
      <c r="I52" s="31">
        <f t="shared" si="0"/>
        <v>1500000000</v>
      </c>
      <c r="J52" s="31" t="s">
        <v>44</v>
      </c>
      <c r="K52" s="32" t="s">
        <v>45</v>
      </c>
      <c r="L52" s="33" t="s">
        <v>46</v>
      </c>
    </row>
    <row r="53" spans="1:12" ht="30" x14ac:dyDescent="0.25">
      <c r="B53" s="37" t="s">
        <v>99</v>
      </c>
      <c r="C53" s="28" t="s">
        <v>100</v>
      </c>
      <c r="D53" s="29" t="s">
        <v>41</v>
      </c>
      <c r="E53" s="28">
        <v>12</v>
      </c>
      <c r="F53" s="30" t="s">
        <v>42</v>
      </c>
      <c r="G53" s="30" t="s">
        <v>43</v>
      </c>
      <c r="H53" s="44">
        <f>18348610*1.12</f>
        <v>20550443.200000003</v>
      </c>
      <c r="I53" s="31">
        <f t="shared" si="0"/>
        <v>20550443.200000003</v>
      </c>
      <c r="J53" s="31" t="s">
        <v>44</v>
      </c>
      <c r="K53" s="32" t="s">
        <v>45</v>
      </c>
      <c r="L53" s="33" t="s">
        <v>46</v>
      </c>
    </row>
    <row r="54" spans="1:12" ht="30" x14ac:dyDescent="0.25">
      <c r="B54" s="37" t="s">
        <v>101</v>
      </c>
      <c r="C54" s="28" t="s">
        <v>102</v>
      </c>
      <c r="D54" s="29" t="s">
        <v>41</v>
      </c>
      <c r="E54" s="28">
        <v>12</v>
      </c>
      <c r="F54" s="30" t="s">
        <v>42</v>
      </c>
      <c r="G54" s="30" t="s">
        <v>43</v>
      </c>
      <c r="H54" s="44">
        <f>81000000*1.12</f>
        <v>90720000.000000015</v>
      </c>
      <c r="I54" s="31">
        <f t="shared" si="0"/>
        <v>90720000.000000015</v>
      </c>
      <c r="J54" s="31" t="s">
        <v>44</v>
      </c>
      <c r="K54" s="32" t="s">
        <v>45</v>
      </c>
      <c r="L54" s="33" t="s">
        <v>46</v>
      </c>
    </row>
    <row r="56" spans="1:12" x14ac:dyDescent="0.25">
      <c r="B56" s="38" t="s">
        <v>103</v>
      </c>
      <c r="E56" s="39"/>
    </row>
    <row r="57" spans="1:12" ht="29.25" customHeight="1" x14ac:dyDescent="0.25">
      <c r="B57" s="27" t="s">
        <v>29</v>
      </c>
      <c r="C57" s="27" t="s">
        <v>104</v>
      </c>
      <c r="D57" s="27" t="s">
        <v>38</v>
      </c>
      <c r="H57" s="40">
        <f>SUM(H22:H56)</f>
        <v>19172273981.616669</v>
      </c>
    </row>
    <row r="58" spans="1:12" ht="15" customHeight="1" x14ac:dyDescent="0.25">
      <c r="A58" s="41"/>
      <c r="B58" s="14"/>
      <c r="C58" s="33"/>
      <c r="D58" s="33"/>
    </row>
    <row r="59" spans="1:12" ht="15" customHeight="1" x14ac:dyDescent="0.25">
      <c r="A59" s="41" t="s">
        <v>105</v>
      </c>
      <c r="B59" s="14"/>
      <c r="C59" s="42"/>
      <c r="D59" s="33"/>
    </row>
    <row r="61" spans="1:12" x14ac:dyDescent="0.25">
      <c r="B61" s="43"/>
    </row>
    <row r="62" spans="1:12" x14ac:dyDescent="0.25">
      <c r="B62" s="43"/>
    </row>
  </sheetData>
  <sheetProtection password="8D94" sheet="1" objects="1" scenarios="1" formatCells="0" formatColumns="0" formatRows="0"/>
  <mergeCells count="2">
    <mergeCell ref="F5:I9"/>
    <mergeCell ref="F11:I15"/>
  </mergeCells>
  <dataValidations count="5">
    <dataValidation type="list" allowBlank="1" showInputMessage="1" showErrorMessage="1" sqref="D22:D54" xr:uid="{E9030CD8-D8E5-4E77-82FB-09C4B4ED6DE8}">
      <formula1>meses</formula1>
    </dataValidation>
    <dataValidation type="list" allowBlank="1" showInputMessage="1" showErrorMessage="1" sqref="K22:K55" xr:uid="{1E5DECD1-2E0C-4515-8ACE-5DB51CC169B1}">
      <formula1>vfestado</formula1>
    </dataValidation>
    <dataValidation type="list" allowBlank="1" showInputMessage="1" showErrorMessage="1" sqref="J22:J55" xr:uid="{DED567F3-CCB9-41AD-B2C6-78FE9A81F901}">
      <formula1>vf</formula1>
    </dataValidation>
    <dataValidation type="list" allowBlank="1" showInputMessage="1" showErrorMessage="1" sqref="G22:G55" xr:uid="{2ED0E152-85B9-4FE8-9C80-152169F462FF}">
      <formula1>fuenteRecursos</formula1>
    </dataValidation>
    <dataValidation type="list" allowBlank="1" showInputMessage="1" showErrorMessage="1" sqref="F22:F55" xr:uid="{CDEE6D84-C30A-4A6A-84BB-2F0CC1DF3AEF}">
      <formula1>modalidad</formula1>
    </dataValidation>
  </dataValidations>
  <hyperlinks>
    <hyperlink ref="C8" r:id="rId1" xr:uid="{82C66F41-6718-40E7-BCE2-03DBF1A32023}"/>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Button 1">
              <controlPr defaultSize="0" print="0" autoFill="0" autoPict="0" macro="[0]!agregarfilas">
                <anchor moveWithCells="1" sizeWithCells="1">
                  <from>
                    <xdr:col>2</xdr:col>
                    <xdr:colOff>276225</xdr:colOff>
                    <xdr:row>16</xdr:row>
                    <xdr:rowOff>276225</xdr:rowOff>
                  </from>
                  <to>
                    <xdr:col>2</xdr:col>
                    <xdr:colOff>1457325</xdr:colOff>
                    <xdr:row>18</xdr:row>
                    <xdr:rowOff>19050</xdr:rowOff>
                  </to>
                </anchor>
              </controlPr>
            </control>
          </mc:Choice>
        </mc:AlternateContent>
        <mc:AlternateContent xmlns:mc="http://schemas.openxmlformats.org/markup-compatibility/2006">
          <mc:Choice Requires="x14">
            <control shapeId="1026" r:id="rId6" name="Button 2">
              <controlPr defaultSize="0" print="0" autoFill="0" autoPict="0" macro="[0]!elimfilas">
                <anchor moveWithCells="1" sizeWithCells="1">
                  <from>
                    <xdr:col>2</xdr:col>
                    <xdr:colOff>1628775</xdr:colOff>
                    <xdr:row>16</xdr:row>
                    <xdr:rowOff>285750</xdr:rowOff>
                  </from>
                  <to>
                    <xdr:col>2</xdr:col>
                    <xdr:colOff>2838450</xdr:colOff>
                    <xdr:row>18</xdr:row>
                    <xdr:rowOff>9525</xdr:rowOff>
                  </to>
                </anchor>
              </controlPr>
            </control>
          </mc:Choice>
        </mc:AlternateContent>
        <mc:AlternateContent xmlns:mc="http://schemas.openxmlformats.org/markup-compatibility/2006">
          <mc:Choice Requires="x14">
            <control shapeId="1027" r:id="rId7" name="Button 3">
              <controlPr defaultSize="0" print="0" autoFill="0" autoPict="0" macro="[0]!agregarfilasNecAdi">
                <anchor moveWithCells="1" sizeWithCells="1">
                  <from>
                    <xdr:col>4</xdr:col>
                    <xdr:colOff>161925</xdr:colOff>
                    <xdr:row>16</xdr:row>
                    <xdr:rowOff>266700</xdr:rowOff>
                  </from>
                  <to>
                    <xdr:col>4</xdr:col>
                    <xdr:colOff>1228725</xdr:colOff>
                    <xdr:row>18</xdr:row>
                    <xdr:rowOff>0</xdr:rowOff>
                  </to>
                </anchor>
              </controlPr>
            </control>
          </mc:Choice>
        </mc:AlternateContent>
        <mc:AlternateContent xmlns:mc="http://schemas.openxmlformats.org/markup-compatibility/2006">
          <mc:Choice Requires="x14">
            <control shapeId="1028" r:id="rId8" name="Button 4">
              <controlPr defaultSize="0" print="0" autoFill="0" autoPict="0" macro="[0]!elimfilasNecAdi">
                <anchor moveWithCells="1" sizeWithCells="1">
                  <from>
                    <xdr:col>4</xdr:col>
                    <xdr:colOff>1400175</xdr:colOff>
                    <xdr:row>16</xdr:row>
                    <xdr:rowOff>266700</xdr:rowOff>
                  </from>
                  <to>
                    <xdr:col>5</xdr:col>
                    <xdr:colOff>1104900</xdr:colOff>
                    <xdr:row>17</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Actualización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Buitrago Valencia</dc:creator>
  <cp:lastModifiedBy>Juan Carlos Buitrago Valencia</cp:lastModifiedBy>
  <dcterms:created xsi:type="dcterms:W3CDTF">2024-10-16T19:48:21Z</dcterms:created>
  <dcterms:modified xsi:type="dcterms:W3CDTF">2024-10-16T19:58:55Z</dcterms:modified>
</cp:coreProperties>
</file>